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5535" windowHeight="3285" activeTab="0"/>
  </bookViews>
  <sheets>
    <sheet name="Darkmoon Cards Calculator" sheetId="1" r:id="rId1"/>
  </sheets>
  <definedNames/>
  <calcPr fullCalcOnLoad="1" iterate="1" iterateCount="1" iterateDelta="0.001"/>
</workbook>
</file>

<file path=xl/sharedStrings.xml><?xml version="1.0" encoding="utf-8"?>
<sst xmlns="http://schemas.openxmlformats.org/spreadsheetml/2006/main" count="53" uniqueCount="43">
  <si>
    <t>Eternal Lifes needed</t>
  </si>
  <si>
    <t>Cards Being Made</t>
  </si>
  <si>
    <t>Parchments Needed</t>
  </si>
  <si>
    <t>Buy Snowfall Inks</t>
  </si>
  <si>
    <t>Herbs</t>
  </si>
  <si>
    <t>Adder's Tongue</t>
  </si>
  <si>
    <t>Deadnettle</t>
  </si>
  <si>
    <t>Goldclover</t>
  </si>
  <si>
    <t>Tiger Lily</t>
  </si>
  <si>
    <t>Icy Rate</t>
  </si>
  <si>
    <t>Azure Rate</t>
  </si>
  <si>
    <t>Icy Pigments</t>
  </si>
  <si>
    <t>Azure Pigments</t>
  </si>
  <si>
    <t>Snowfall Inks</t>
  </si>
  <si>
    <t>Inks of the Sea</t>
  </si>
  <si>
    <t>Extra Inks of the Sea</t>
  </si>
  <si>
    <t>((B17-((ROUNDDOWN((A17/6),0)*6)/6)*3)-(IF(6-(A17-(ROUNDDOWN((A17/6),0)*6))=6,0,((6-(A17-(ROUNDDOWN((A17/6),0)*6)))*10+3))))-(ROUNDDOWN(((B17-((ROUNDDOWN((A17/6),0)*6)/6)*3)-(IF(6-(A17-(ROUNDDOWN((A17/6),0)*6))=6,0,((6-(A17-(ROUNDDOWN((A17/6),0)*6)))*10+3))))/63,0)*63)</t>
  </si>
  <si>
    <t>(For fun: Longest formula in the sheet. Yes, this can be factored, but I'm not going to bother.)</t>
  </si>
  <si>
    <r>
      <t xml:space="preserve">* Enter your information in the </t>
    </r>
    <r>
      <rPr>
        <sz val="11"/>
        <color indexed="60"/>
        <rFont val="Calibri"/>
        <family val="2"/>
      </rPr>
      <t xml:space="preserve">Red </t>
    </r>
    <r>
      <rPr>
        <sz val="11"/>
        <rFont val="Calibri"/>
        <family val="2"/>
      </rPr>
      <t>fields.</t>
    </r>
  </si>
  <si>
    <t>Eternal Lifes Limiter*</t>
  </si>
  <si>
    <t>No.*</t>
  </si>
  <si>
    <t>Snowfall Ink*</t>
  </si>
  <si>
    <t>Ink of the Sea*</t>
  </si>
  <si>
    <r>
      <rPr>
        <b/>
        <i/>
        <u val="single"/>
        <sz val="20"/>
        <color indexed="8"/>
        <rFont val="Calibri"/>
        <family val="2"/>
      </rPr>
      <t>Projected</t>
    </r>
    <r>
      <rPr>
        <b/>
        <sz val="20"/>
        <color indexed="8"/>
        <rFont val="Calibri"/>
        <family val="2"/>
      </rPr>
      <t xml:space="preserve"> Cards to be Made</t>
    </r>
  </si>
  <si>
    <r>
      <rPr>
        <b/>
        <u val="single"/>
        <sz val="20"/>
        <color indexed="8"/>
        <rFont val="Calibri"/>
        <family val="2"/>
      </rPr>
      <t>Actual</t>
    </r>
    <r>
      <rPr>
        <b/>
        <sz val="20"/>
        <color indexed="8"/>
        <rFont val="Calibri"/>
        <family val="2"/>
      </rPr>
      <t xml:space="preserve"> Cards to Make</t>
    </r>
  </si>
  <si>
    <t>Extra Eternal Lifes</t>
  </si>
  <si>
    <t>REP To Go</t>
  </si>
  <si>
    <t>Friendly</t>
  </si>
  <si>
    <t>Honored</t>
  </si>
  <si>
    <t>Revered</t>
  </si>
  <si>
    <t>You are:</t>
  </si>
  <si>
    <t>Rep</t>
  </si>
  <si>
    <t>You need:</t>
  </si>
  <si>
    <t>with:</t>
  </si>
  <si>
    <t>Epic Decks</t>
  </si>
  <si>
    <t>Non-Epic Decks</t>
  </si>
  <si>
    <t>Race:</t>
  </si>
  <si>
    <t>Gnome</t>
  </si>
  <si>
    <t>Human</t>
  </si>
  <si>
    <t>Night Elf</t>
  </si>
  <si>
    <t>Dwarf</t>
  </si>
  <si>
    <t>Draenei</t>
  </si>
  <si>
    <t>You have: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</si>
</sst>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65">
    <font>
      <sz val="11"/>
      <color theme="1"/>
      <name val="Calibri"/>
      <family val="2"/>
    </font>
    <font>
      <sz val="11"/>
      <color indexed="8"/>
      <name val="Calibri"/>
      <family val="2"/>
    </font>
    <font>
      <b/>
      <sz val="11"/>
      <color indexed="8"/>
      <name val="Calibri"/>
      <family val="2"/>
    </font>
    <font>
      <b/>
      <sz val="12"/>
      <color indexed="8"/>
      <name val="Calibri"/>
      <family val="2"/>
    </font>
    <font>
      <sz val="16"/>
      <color indexed="8"/>
      <name val="Calibri"/>
      <family val="2"/>
    </font>
    <font>
      <b/>
      <sz val="16"/>
      <color indexed="56"/>
      <name val="Calibri"/>
      <family val="2"/>
    </font>
    <font>
      <b/>
      <sz val="16"/>
      <color indexed="10"/>
      <name val="Calibri"/>
      <family val="2"/>
    </font>
    <font>
      <b/>
      <sz val="16"/>
      <color indexed="8"/>
      <name val="Calibri"/>
      <family val="2"/>
    </font>
    <font>
      <b/>
      <sz val="20"/>
      <color indexed="8"/>
      <name val="Calibri"/>
      <family val="2"/>
    </font>
    <font>
      <i/>
      <sz val="11"/>
      <color indexed="8"/>
      <name val="Calibri"/>
      <family val="2"/>
    </font>
    <font>
      <sz val="11"/>
      <name val="Calibri"/>
      <family val="2"/>
    </font>
    <font>
      <sz val="14"/>
      <color indexed="8"/>
      <name val="Calibri"/>
      <family val="2"/>
    </font>
    <font>
      <b/>
      <sz val="14"/>
      <color indexed="51"/>
      <name val="Calibri"/>
      <family val="2"/>
    </font>
    <font>
      <b/>
      <i/>
      <sz val="14"/>
      <color indexed="51"/>
      <name val="Calibri"/>
      <family val="2"/>
    </font>
    <font>
      <sz val="8"/>
      <name val="Calibri"/>
      <family val="2"/>
    </font>
    <font>
      <sz val="11"/>
      <color indexed="60"/>
      <name val="Calibri"/>
      <family val="2"/>
    </font>
    <font>
      <i/>
      <sz val="14"/>
      <color indexed="8"/>
      <name val="Calibri"/>
      <family val="2"/>
    </font>
    <font>
      <b/>
      <u val="single"/>
      <sz val="20"/>
      <color indexed="8"/>
      <name val="Calibri"/>
      <family val="2"/>
    </font>
    <font>
      <b/>
      <i/>
      <u val="single"/>
      <sz val="20"/>
      <color indexed="8"/>
      <name val="Calibri"/>
      <family val="2"/>
    </font>
    <font>
      <sz val="12"/>
      <color indexed="8"/>
      <name val="Calibri"/>
      <family val="2"/>
    </font>
    <font>
      <b/>
      <i/>
      <sz val="12"/>
      <color indexed="5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4"/>
      <color theme="1"/>
      <name val="Calibri"/>
      <family val="2"/>
    </font>
    <font>
      <b/>
      <sz val="14"/>
      <color rgb="FFFFC000"/>
      <name val="Calibri"/>
      <family val="2"/>
    </font>
    <font>
      <sz val="16"/>
      <color theme="1"/>
      <name val="Calibri"/>
      <family val="2"/>
    </font>
    <font>
      <b/>
      <sz val="16"/>
      <color theme="1"/>
      <name val="Calibri"/>
      <family val="2"/>
    </font>
    <font>
      <b/>
      <sz val="16"/>
      <color rgb="FFFF0000"/>
      <name val="Calibri"/>
      <family val="2"/>
    </font>
    <font>
      <i/>
      <sz val="11"/>
      <color theme="1"/>
      <name val="Calibri"/>
      <family val="2"/>
    </font>
    <font>
      <b/>
      <sz val="16"/>
      <color theme="3"/>
      <name val="Calibri"/>
      <family val="2"/>
    </font>
    <font>
      <i/>
      <sz val="14"/>
      <color theme="1"/>
      <name val="Calibri"/>
      <family val="2"/>
    </font>
    <font>
      <sz val="12"/>
      <color theme="1"/>
      <name val="Calibri"/>
      <family val="2"/>
    </font>
    <font>
      <b/>
      <i/>
      <sz val="14"/>
      <color rgb="FFFFC000"/>
      <name val="Calibri"/>
      <family val="2"/>
    </font>
    <font>
      <b/>
      <i/>
      <sz val="12"/>
      <color rgb="FFFFC000"/>
      <name val="Calibri"/>
      <family val="2"/>
    </font>
    <font>
      <b/>
      <sz val="2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style="thin"/>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style="medium"/>
      <bottom style="medium"/>
    </border>
    <border>
      <left style="medium"/>
      <right style="medium"/>
      <top style="medium"/>
      <bottom style="medium"/>
    </border>
    <border>
      <left/>
      <right/>
      <top/>
      <bottom style="dotted"/>
    </border>
    <border>
      <left style="thin"/>
      <right style="thin"/>
      <top style="medium"/>
      <bottom style="thin"/>
    </border>
    <border>
      <left style="dashed"/>
      <right style="dashed"/>
      <top style="dashed"/>
      <bottom style="dashed"/>
    </border>
    <border>
      <left style="dashed"/>
      <right style="dashed"/>
      <top style="thin"/>
      <bottom style="dashed"/>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7">
    <xf numFmtId="0" fontId="0" fillId="0" borderId="0" xfId="0" applyFont="1"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Alignment="1" applyProtection="1">
      <alignment horizontal="left"/>
      <protection/>
    </xf>
    <xf numFmtId="0" fontId="50" fillId="0" borderId="11" xfId="0" applyFont="1"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right"/>
      <protection/>
    </xf>
    <xf numFmtId="0" fontId="52" fillId="0" borderId="0" xfId="0" applyFont="1" applyAlignment="1" applyProtection="1">
      <alignment/>
      <protection/>
    </xf>
    <xf numFmtId="0" fontId="53" fillId="0" borderId="0" xfId="0" applyFont="1" applyAlignment="1" applyProtection="1">
      <alignment/>
      <protection/>
    </xf>
    <xf numFmtId="0" fontId="53" fillId="33" borderId="12" xfId="0" applyFont="1" applyFill="1" applyBorder="1" applyAlignment="1" applyProtection="1">
      <alignment/>
      <protection/>
    </xf>
    <xf numFmtId="0" fontId="54" fillId="34" borderId="12" xfId="0" applyFont="1" applyFill="1" applyBorder="1" applyAlignment="1" applyProtection="1">
      <alignment/>
      <protection/>
    </xf>
    <xf numFmtId="0" fontId="10" fillId="0" borderId="0" xfId="0" applyFont="1" applyFill="1" applyBorder="1" applyAlignment="1" applyProtection="1">
      <alignment/>
      <protection/>
    </xf>
    <xf numFmtId="0" fontId="0" fillId="33" borderId="12" xfId="0" applyFill="1" applyBorder="1" applyAlignment="1" applyProtection="1">
      <alignment/>
      <protection/>
    </xf>
    <xf numFmtId="0" fontId="55" fillId="0" borderId="0" xfId="0" applyFont="1" applyAlignment="1" applyProtection="1">
      <alignment/>
      <protection/>
    </xf>
    <xf numFmtId="0" fontId="56" fillId="22" borderId="12" xfId="0" applyFont="1" applyFill="1" applyBorder="1" applyAlignment="1" applyProtection="1">
      <alignment/>
      <protection/>
    </xf>
    <xf numFmtId="0" fontId="57" fillId="23" borderId="12" xfId="0" applyFont="1" applyFill="1" applyBorder="1" applyAlignment="1" applyProtection="1">
      <alignment/>
      <protection/>
    </xf>
    <xf numFmtId="0" fontId="50" fillId="0" borderId="0" xfId="0" applyFont="1" applyAlignment="1" applyProtection="1">
      <alignment/>
      <protection/>
    </xf>
    <xf numFmtId="0" fontId="50" fillId="35" borderId="12" xfId="0" applyFont="1" applyFill="1" applyBorder="1" applyAlignment="1" applyProtection="1">
      <alignment/>
      <protection/>
    </xf>
    <xf numFmtId="0" fontId="0" fillId="36" borderId="12" xfId="0" applyFill="1" applyBorder="1" applyAlignment="1" applyProtection="1">
      <alignment/>
      <protection/>
    </xf>
    <xf numFmtId="0" fontId="50" fillId="37" borderId="12" xfId="0" applyFont="1" applyFill="1" applyBorder="1" applyAlignment="1" applyProtection="1">
      <alignment/>
      <protection/>
    </xf>
    <xf numFmtId="0" fontId="58" fillId="0" borderId="0" xfId="0" applyFont="1" applyAlignment="1" applyProtection="1">
      <alignment/>
      <protection/>
    </xf>
    <xf numFmtId="0" fontId="0" fillId="38" borderId="12" xfId="0" applyFont="1" applyFill="1" applyBorder="1" applyAlignment="1" applyProtection="1">
      <alignment/>
      <protection/>
    </xf>
    <xf numFmtId="0" fontId="0" fillId="34" borderId="12" xfId="0" applyFont="1" applyFill="1" applyBorder="1" applyAlignment="1" applyProtection="1">
      <alignment/>
      <protection/>
    </xf>
    <xf numFmtId="164" fontId="50" fillId="21" borderId="13" xfId="42" applyNumberFormat="1" applyFont="1" applyFill="1" applyBorder="1" applyAlignment="1" applyProtection="1">
      <alignment horizontal="center"/>
      <protection locked="0"/>
    </xf>
    <xf numFmtId="164" fontId="50" fillId="21" borderId="14" xfId="42" applyNumberFormat="1" applyFont="1" applyFill="1" applyBorder="1" applyAlignment="1" applyProtection="1">
      <alignment horizontal="center"/>
      <protection locked="0"/>
    </xf>
    <xf numFmtId="164" fontId="50" fillId="21" borderId="15" xfId="42" applyNumberFormat="1" applyFont="1" applyFill="1" applyBorder="1" applyAlignment="1" applyProtection="1">
      <alignment horizontal="center"/>
      <protection locked="0"/>
    </xf>
    <xf numFmtId="0" fontId="59" fillId="21" borderId="16" xfId="0" applyFont="1" applyFill="1" applyBorder="1" applyAlignment="1" applyProtection="1">
      <alignment horizontal="center"/>
      <protection locked="0"/>
    </xf>
    <xf numFmtId="0" fontId="59" fillId="21" borderId="17" xfId="0" applyFont="1" applyFill="1" applyBorder="1" applyAlignment="1" applyProtection="1">
      <alignment horizontal="center"/>
      <protection locked="0"/>
    </xf>
    <xf numFmtId="0" fontId="0" fillId="0" borderId="18" xfId="0" applyBorder="1" applyAlignment="1" applyProtection="1">
      <alignment/>
      <protection/>
    </xf>
    <xf numFmtId="0" fontId="10" fillId="0" borderId="18" xfId="0" applyFont="1" applyFill="1" applyBorder="1" applyAlignment="1" applyProtection="1">
      <alignment/>
      <protection/>
    </xf>
    <xf numFmtId="0" fontId="0" fillId="0" borderId="0" xfId="0" applyBorder="1" applyAlignment="1" applyProtection="1">
      <alignment/>
      <protection/>
    </xf>
    <xf numFmtId="0" fontId="60" fillId="39" borderId="16" xfId="0" applyFont="1" applyFill="1" applyBorder="1" applyAlignment="1" applyProtection="1">
      <alignment/>
      <protection/>
    </xf>
    <xf numFmtId="0" fontId="60" fillId="39" borderId="17" xfId="0" applyFont="1" applyFill="1" applyBorder="1" applyAlignment="1" applyProtection="1">
      <alignment/>
      <protection/>
    </xf>
    <xf numFmtId="0" fontId="61" fillId="0" borderId="0" xfId="0" applyFont="1" applyAlignment="1" applyProtection="1">
      <alignment/>
      <protection/>
    </xf>
    <xf numFmtId="0" fontId="0" fillId="22" borderId="12" xfId="0" applyFont="1" applyFill="1" applyBorder="1" applyAlignment="1" applyProtection="1">
      <alignment/>
      <protection/>
    </xf>
    <xf numFmtId="0" fontId="0" fillId="0" borderId="0" xfId="0" applyFill="1" applyBorder="1" applyAlignment="1" applyProtection="1">
      <alignment/>
      <protection/>
    </xf>
    <xf numFmtId="0" fontId="50" fillId="21" borderId="19" xfId="0" applyFont="1" applyFill="1" applyBorder="1" applyAlignment="1" applyProtection="1">
      <alignment/>
      <protection locked="0"/>
    </xf>
    <xf numFmtId="164" fontId="50" fillId="21" borderId="15" xfId="42" applyNumberFormat="1" applyFont="1" applyFill="1" applyBorder="1" applyAlignment="1" applyProtection="1">
      <alignment/>
      <protection locked="0"/>
    </xf>
    <xf numFmtId="0" fontId="50" fillId="21" borderId="12" xfId="0" applyFont="1" applyFill="1" applyBorder="1" applyAlignment="1" applyProtection="1">
      <alignment/>
      <protection locked="0"/>
    </xf>
    <xf numFmtId="0" fontId="0" fillId="11" borderId="20" xfId="0" applyFill="1" applyBorder="1" applyAlignment="1" applyProtection="1">
      <alignment/>
      <protection/>
    </xf>
    <xf numFmtId="0" fontId="0" fillId="11" borderId="21" xfId="0" applyFill="1" applyBorder="1" applyAlignment="1" applyProtection="1">
      <alignment/>
      <protection/>
    </xf>
    <xf numFmtId="0" fontId="62" fillId="0" borderId="0" xfId="0" applyFont="1" applyFill="1" applyBorder="1" applyAlignment="1" applyProtection="1">
      <alignment/>
      <protection locked="0"/>
    </xf>
    <xf numFmtId="0" fontId="63" fillId="21" borderId="20" xfId="0" applyFont="1" applyFill="1" applyBorder="1" applyAlignment="1" applyProtection="1">
      <alignment/>
      <protection locked="0"/>
    </xf>
    <xf numFmtId="0" fontId="0" fillId="21" borderId="13" xfId="0" applyFill="1" applyBorder="1" applyAlignment="1" applyProtection="1">
      <alignment/>
      <protection locked="0"/>
    </xf>
    <xf numFmtId="0" fontId="0" fillId="21" borderId="15" xfId="0" applyFill="1" applyBorder="1" applyAlignment="1" applyProtection="1">
      <alignment/>
      <protection locked="0"/>
    </xf>
    <xf numFmtId="164" fontId="0" fillId="0" borderId="0" xfId="0" applyNumberFormat="1" applyAlignment="1" applyProtection="1">
      <alignment/>
      <protection/>
    </xf>
    <xf numFmtId="0" fontId="64" fillId="40" borderId="16" xfId="0" applyFont="1" applyFill="1" applyBorder="1" applyAlignment="1" applyProtection="1">
      <alignment horizontal="center" vertical="center"/>
      <protection/>
    </xf>
    <xf numFmtId="0" fontId="64" fillId="40" borderId="22" xfId="0" applyFont="1" applyFill="1" applyBorder="1" applyAlignment="1" applyProtection="1">
      <alignment horizontal="center" vertical="center"/>
      <protection/>
    </xf>
    <xf numFmtId="0" fontId="64" fillId="40" borderId="23" xfId="0" applyFont="1" applyFill="1" applyBorder="1" applyAlignment="1" applyProtection="1">
      <alignment horizontal="center" vertical="center"/>
      <protection/>
    </xf>
    <xf numFmtId="0" fontId="64" fillId="40" borderId="24" xfId="0" applyFont="1" applyFill="1" applyBorder="1" applyAlignment="1" applyProtection="1">
      <alignment horizontal="center" vertical="center"/>
      <protection/>
    </xf>
    <xf numFmtId="0" fontId="64" fillId="40" borderId="25" xfId="0" applyFont="1" applyFill="1" applyBorder="1" applyAlignment="1" applyProtection="1">
      <alignment horizontal="center" vertical="center"/>
      <protection/>
    </xf>
    <xf numFmtId="0" fontId="64" fillId="40" borderId="26" xfId="0"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wrapText="1"/>
      <protection/>
    </xf>
    <xf numFmtId="0" fontId="64" fillId="40" borderId="16" xfId="0" applyFont="1" applyFill="1" applyBorder="1" applyAlignment="1" applyProtection="1">
      <alignment horizontal="center"/>
      <protection/>
    </xf>
    <xf numFmtId="0" fontId="64" fillId="40" borderId="27" xfId="0" applyFont="1" applyFill="1" applyBorder="1" applyAlignment="1" applyProtection="1">
      <alignment horizontal="center"/>
      <protection/>
    </xf>
    <xf numFmtId="0" fontId="64" fillId="40" borderId="22" xfId="0" applyFont="1" applyFill="1" applyBorder="1" applyAlignment="1" applyProtection="1">
      <alignment horizontal="center"/>
      <protection/>
    </xf>
    <xf numFmtId="0" fontId="64" fillId="40" borderId="23"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N26"/>
  <sheetViews>
    <sheetView showGridLines="0" showRowColHeaders="0" tabSelected="1" zoomScalePageLayoutView="0" workbookViewId="0" topLeftCell="B1">
      <selection activeCell="M3" sqref="M3"/>
    </sheetView>
  </sheetViews>
  <sheetFormatPr defaultColWidth="9.140625" defaultRowHeight="15"/>
  <cols>
    <col min="1" max="1" width="1.8515625" style="1" customWidth="1"/>
    <col min="2" max="3" width="14.00390625" style="1" customWidth="1"/>
    <col min="4" max="4" width="2.00390625" style="1" customWidth="1"/>
    <col min="5" max="5" width="21.00390625" style="1" customWidth="1"/>
    <col min="6" max="6" width="8.00390625" style="1" customWidth="1"/>
    <col min="7" max="7" width="19.00390625" style="1" bestFit="1" customWidth="1"/>
    <col min="8" max="8" width="10.57421875" style="1" bestFit="1" customWidth="1"/>
    <col min="9" max="9" width="2.8515625" style="1" customWidth="1"/>
    <col min="10" max="10" width="9.8515625" style="1" customWidth="1"/>
    <col min="11" max="11" width="9.00390625" style="1" customWidth="1"/>
    <col min="12" max="13" width="9.140625" style="1" customWidth="1"/>
    <col min="14" max="14" width="0" style="1" hidden="1" customWidth="1"/>
    <col min="15" max="16384" width="9.140625" style="1" customWidth="1"/>
  </cols>
  <sheetData>
    <row r="1" ht="9.75" customHeight="1" thickBot="1"/>
    <row r="2" spans="2:13" ht="27" thickBot="1">
      <c r="B2" s="46" t="s">
        <v>23</v>
      </c>
      <c r="C2" s="47"/>
      <c r="D2" s="47"/>
      <c r="E2" s="47"/>
      <c r="F2" s="47"/>
      <c r="G2" s="47"/>
      <c r="H2" s="48"/>
      <c r="J2" s="53" t="s">
        <v>26</v>
      </c>
      <c r="K2" s="54"/>
      <c r="L2" s="55"/>
      <c r="M2" s="56"/>
    </row>
    <row r="3" spans="2:14" ht="15">
      <c r="B3" s="2" t="s">
        <v>11</v>
      </c>
      <c r="C3" s="2" t="s">
        <v>12</v>
      </c>
      <c r="E3" s="2" t="s">
        <v>4</v>
      </c>
      <c r="F3" s="2" t="s">
        <v>20</v>
      </c>
      <c r="G3" s="2" t="s">
        <v>9</v>
      </c>
      <c r="H3" s="2" t="s">
        <v>10</v>
      </c>
      <c r="J3" s="1" t="s">
        <v>30</v>
      </c>
      <c r="K3" s="36" t="s">
        <v>28</v>
      </c>
      <c r="L3" s="1" t="s">
        <v>36</v>
      </c>
      <c r="M3" s="38" t="s">
        <v>38</v>
      </c>
      <c r="N3" s="1" t="s">
        <v>27</v>
      </c>
    </row>
    <row r="4" spans="2:14" ht="15">
      <c r="B4" s="1">
        <f>ROUNDDOWN(ROUNDDOWN($F4/5,0)*G4,0)</f>
        <v>236</v>
      </c>
      <c r="C4" s="1">
        <f>ROUNDDOWN(ROUNDDOWN($F4/5,0)*H4,0)</f>
        <v>1416</v>
      </c>
      <c r="E4" s="1" t="s">
        <v>5</v>
      </c>
      <c r="F4" s="23">
        <v>2361</v>
      </c>
      <c r="G4" s="3">
        <v>0.5</v>
      </c>
      <c r="H4" s="1">
        <v>3</v>
      </c>
      <c r="J4" s="1" t="s">
        <v>33</v>
      </c>
      <c r="K4" s="37">
        <v>1945</v>
      </c>
      <c r="L4" s="1" t="s">
        <v>31</v>
      </c>
      <c r="N4" s="1" t="s">
        <v>28</v>
      </c>
    </row>
    <row r="5" spans="2:14" ht="15">
      <c r="B5" s="1">
        <f>ROUNDDOWN(ROUNDDOWN($F5/5,0)*G5,0)</f>
        <v>16</v>
      </c>
      <c r="C5" s="1">
        <f>ROUNDDOWN(ROUNDDOWN($F5/5,0)*H5,0)</f>
        <v>162</v>
      </c>
      <c r="E5" s="1" t="s">
        <v>6</v>
      </c>
      <c r="F5" s="24">
        <v>327</v>
      </c>
      <c r="G5" s="3">
        <v>0.25</v>
      </c>
      <c r="H5" s="1">
        <v>2.5</v>
      </c>
      <c r="J5" s="1" t="s">
        <v>42</v>
      </c>
      <c r="K5" s="43">
        <v>80</v>
      </c>
      <c r="L5" s="1" t="s">
        <v>34</v>
      </c>
      <c r="N5" s="1" t="s">
        <v>29</v>
      </c>
    </row>
    <row r="6" spans="2:14" ht="15">
      <c r="B6" s="1">
        <f>ROUNDDOWN(ROUNDDOWN($F6/5,0)*G6,0)</f>
        <v>47</v>
      </c>
      <c r="C6" s="1">
        <f>ROUNDDOWN(ROUNDDOWN($F6/5,0)*H6,0)</f>
        <v>477</v>
      </c>
      <c r="E6" s="1" t="s">
        <v>7</v>
      </c>
      <c r="F6" s="24">
        <v>957</v>
      </c>
      <c r="G6" s="3">
        <v>0.25</v>
      </c>
      <c r="H6" s="1">
        <v>2.5</v>
      </c>
      <c r="K6" s="44">
        <v>27</v>
      </c>
      <c r="L6" s="1" t="s">
        <v>35</v>
      </c>
      <c r="N6" s="35" t="s">
        <v>41</v>
      </c>
    </row>
    <row r="7" spans="2:14" ht="15">
      <c r="B7" s="1">
        <f>ROUNDDOWN(ROUNDDOWN($F7/5,0)*G7,0)</f>
        <v>30</v>
      </c>
      <c r="C7" s="1">
        <f>ROUNDDOWN(ROUNDDOWN($F7/5,0)*H7,0)</f>
        <v>302</v>
      </c>
      <c r="E7" s="1" t="s">
        <v>8</v>
      </c>
      <c r="F7" s="25">
        <v>606</v>
      </c>
      <c r="G7" s="3">
        <v>0.25</v>
      </c>
      <c r="H7" s="1">
        <v>2.5</v>
      </c>
      <c r="J7" s="1" t="s">
        <v>32</v>
      </c>
      <c r="K7" s="40">
        <f>ROUNDDOWN(IF(K3="Friendly",39000-(K4+K5*(IF(M3="Human",385,350))+K6*(IF(M3="Human",27.5,25))),IF(K3="Honored",33000-(K4+K5*(IF(M3="Human",385,350))+K6*(IF(M3="Human",27.5,25))),21000-(K4+K5*(IF(M3="Human",385,350))+K6*(IF(M3="Human",27.5,25)))))/IF(M3="Human",385,350),0)</f>
        <v>-1</v>
      </c>
      <c r="L7" s="1" t="s">
        <v>34</v>
      </c>
      <c r="N7" s="35" t="s">
        <v>40</v>
      </c>
    </row>
    <row r="8" spans="2:14" ht="15">
      <c r="B8" s="4">
        <f>SUM(B4:B7)</f>
        <v>329</v>
      </c>
      <c r="C8" s="4">
        <f>SUM(C4:C7)</f>
        <v>2357</v>
      </c>
      <c r="F8" s="45">
        <f>SUM(F4:F7)</f>
        <v>4251</v>
      </c>
      <c r="K8" s="39">
        <f>ROUNDUP((((IF(K3="Friendly",39000-(K4+K5*(IF(M3="Human",385,350))+K6*(IF(M3="Human",27.5,25))),IF(K3="Honored",33000-(K4+K5*(IF(M3="Human",385,350))+K6*(IF(M3="Human",27.5,25))),21000-(K4+K5*(IF(M3="Human",385,350))+K6*(IF(M3="Human",27.5,25)))))/IF(M3="Human",385,350))-K7)*IF(M3="Human",385,350))/IF(M3="Human",27.5,25),0)</f>
        <v>-4</v>
      </c>
      <c r="L8" s="1" t="s">
        <v>35</v>
      </c>
      <c r="N8" s="35" t="s">
        <v>37</v>
      </c>
    </row>
    <row r="9" spans="2:14" ht="16.5" thickBot="1">
      <c r="B9" s="1" t="s">
        <v>13</v>
      </c>
      <c r="C9" s="1" t="s">
        <v>14</v>
      </c>
      <c r="E9" s="5" t="s">
        <v>0</v>
      </c>
      <c r="F9" s="5"/>
      <c r="G9" s="5" t="s">
        <v>1</v>
      </c>
      <c r="I9" s="6"/>
      <c r="J9" s="7"/>
      <c r="N9" s="35" t="s">
        <v>38</v>
      </c>
    </row>
    <row r="10" spans="2:14" ht="19.5" thickBot="1">
      <c r="B10" s="31">
        <f>ROUNDDOWN(B8/2,0)</f>
        <v>164</v>
      </c>
      <c r="C10" s="32">
        <f>ROUNDDOWN(C8/2,0)</f>
        <v>1178</v>
      </c>
      <c r="D10" s="8"/>
      <c r="E10" s="9">
        <f>(ROUNDDOWN(((ROUNDDOWN((B10/6),0)*6))/6,0)+IF((B10-(ROUNDDOWN((B10/6),0)*6))=0,0,1)+(ROUNDDOWN(((C10-((ROUNDDOWN((B10/6),0)*6)/6)*3)-(IF(6-(B10-(ROUNDDOWN((B10/6),0)*6))=6,0,((6-(B10-(ROUNDDOWN((B10/6),0)*6)))*10+3))))/63,0)*63)/63)*3</f>
        <v>132</v>
      </c>
      <c r="F10" s="8"/>
      <c r="G10" s="10">
        <f>IF(B21&gt;=E10,E10/3,ROUNDDOWN(B21/3,0))</f>
        <v>44</v>
      </c>
      <c r="H10" s="8"/>
      <c r="I10" s="8"/>
      <c r="J10" s="41"/>
      <c r="K10" s="8"/>
      <c r="N10" s="35" t="s">
        <v>39</v>
      </c>
    </row>
    <row r="11" spans="2:7" ht="15">
      <c r="B11" s="11"/>
      <c r="C11" s="11"/>
      <c r="D11" s="11"/>
      <c r="E11" s="5" t="s">
        <v>2</v>
      </c>
      <c r="G11" s="5" t="s">
        <v>15</v>
      </c>
    </row>
    <row r="12" spans="2:7" ht="15">
      <c r="B12" s="11"/>
      <c r="C12" s="11"/>
      <c r="D12" s="11"/>
      <c r="E12" s="21">
        <f>G10</f>
        <v>44</v>
      </c>
      <c r="G12" s="12">
        <f>((C10-((ROUNDDOWN((B10/6),0)*6)/6)*3)-(IF(6-(B10-(ROUNDDOWN((B10/6),0)*6))=6,0,((6-(B10-(ROUNDDOWN((B10/6),0)*6)))*10+3))))-(ROUNDDOWN(((C10-((ROUNDDOWN((B10/6),0)*6)/6)*3)-(IF(6-(B10-(ROUNDDOWN((B10/6),0)*6))=6,0,((6-(B10-(ROUNDDOWN((B10/6),0)*6)))*10+3))))/63,0)*63)</f>
        <v>46</v>
      </c>
    </row>
    <row r="13" spans="2:7" ht="15">
      <c r="B13" s="11"/>
      <c r="C13" s="11"/>
      <c r="D13" s="11"/>
      <c r="E13" s="5" t="s">
        <v>3</v>
      </c>
      <c r="G13" s="1" t="s">
        <v>25</v>
      </c>
    </row>
    <row r="14" spans="2:7" ht="15">
      <c r="B14" s="11"/>
      <c r="C14" s="11"/>
      <c r="D14" s="11"/>
      <c r="E14" s="22">
        <f>IF((B10-(ROUNDDOWN((B10/6),0)*6))=0,0,6-(B10-(ROUNDDOWN((B10/6),0)*6)))+((ROUNDDOWN(((C10-((ROUNDDOWN((B10/6),0)*6)/6)*3)-(IF(6-(B10-(ROUNDDOWN((B10/6),0)*6))=6,0,((6-(B10-(ROUNDDOWN((B10/6),0)*6)))*10+3))))/63,0)*63)/63)*6</f>
        <v>100</v>
      </c>
      <c r="G14" s="21">
        <f>B21-E10</f>
        <v>18</v>
      </c>
    </row>
    <row r="15" spans="2:4" s="28" customFormat="1" ht="15">
      <c r="B15" s="29"/>
      <c r="C15" s="29"/>
      <c r="D15" s="29"/>
    </row>
    <row r="16" spans="2:8" ht="27" thickBot="1">
      <c r="B16" s="49" t="s">
        <v>24</v>
      </c>
      <c r="C16" s="50"/>
      <c r="D16" s="50"/>
      <c r="E16" s="50"/>
      <c r="F16" s="50"/>
      <c r="G16" s="50"/>
      <c r="H16" s="51"/>
    </row>
    <row r="17" spans="2:9" ht="16.5" thickBot="1">
      <c r="B17" s="7" t="s">
        <v>21</v>
      </c>
      <c r="C17" s="7" t="s">
        <v>22</v>
      </c>
      <c r="D17" s="7"/>
      <c r="E17" s="7" t="s">
        <v>0</v>
      </c>
      <c r="F17" s="7"/>
      <c r="G17" s="7" t="s">
        <v>1</v>
      </c>
      <c r="I17" s="6"/>
    </row>
    <row r="18" spans="2:7" ht="21.75" thickBot="1">
      <c r="B18" s="26">
        <v>33</v>
      </c>
      <c r="C18" s="27">
        <v>212</v>
      </c>
      <c r="D18" s="13"/>
      <c r="E18" s="14">
        <f>(ROUNDDOWN(((ROUNDDOWN((B18/6),0)*6))/6,0)+IF((B18-(ROUNDDOWN((B18/6),0)*6))=0,0,1)+(ROUNDDOWN(((C18-((ROUNDDOWN((B18/6),0)*6)/6)*3)-(IF(6-(B18-(ROUNDDOWN((B18/6),0)*6))=6,0,((6-(B18-(ROUNDDOWN((B18/6),0)*6)))*10+3))))/63,0)*63)/63)*3</f>
        <v>24</v>
      </c>
      <c r="F18" s="13"/>
      <c r="G18" s="15">
        <f>IF(B21&gt;=E18,E18/3,ROUNDDOWN(B21,0)/3)</f>
        <v>8</v>
      </c>
    </row>
    <row r="19" spans="2:7" ht="15">
      <c r="B19" s="11"/>
      <c r="C19" s="11"/>
      <c r="E19" s="16" t="s">
        <v>2</v>
      </c>
      <c r="G19" s="5" t="s">
        <v>15</v>
      </c>
    </row>
    <row r="20" spans="2:7" ht="15.75">
      <c r="B20" s="7" t="s">
        <v>19</v>
      </c>
      <c r="C20" s="11"/>
      <c r="E20" s="17">
        <f>G18</f>
        <v>8</v>
      </c>
      <c r="G20" s="18">
        <f>((C18-((ROUNDDOWN((B18/6),0)*6)/6)*3)-(IF(6-(B18-(ROUNDDOWN((B18/6),0)*6))=6,0,((6-(B18-(ROUNDDOWN((B18/6),0)*6)))*10+3))))-(ROUNDDOWN(((C18-((ROUNDDOWN((B18/6),0)*6)/6)*3)-(IF(6-(B18-(ROUNDDOWN((B18/6),0)*6))=6,0,((6-(B18-(ROUNDDOWN((B18/6),0)*6)))*10+3))))/63,0)*63)</f>
        <v>38</v>
      </c>
    </row>
    <row r="21" spans="2:7" ht="15.75">
      <c r="B21" s="42">
        <v>150</v>
      </c>
      <c r="C21" s="11"/>
      <c r="E21" s="16" t="s">
        <v>3</v>
      </c>
      <c r="G21" s="33" t="s">
        <v>25</v>
      </c>
    </row>
    <row r="22" spans="2:7" ht="15">
      <c r="B22" s="11"/>
      <c r="C22" s="11"/>
      <c r="E22" s="19">
        <f>IF((B18-(ROUNDDOWN((B18/6),0)*6))=0,0,6-(B18-(ROUNDDOWN((B18/6),0)*6)))+((ROUNDDOWN(((C18-((ROUNDDOWN((B18/6),0)*6)/6)*3)-(IF(6-(B18-(ROUNDDOWN((B18/6),0)*6))=6,0,((6-(B18-(ROUNDDOWN((B18/6),0)*6)))*10+3))))/63,0)*63)/63)*6</f>
        <v>15</v>
      </c>
      <c r="G22" s="34">
        <f>B21-E18</f>
        <v>126</v>
      </c>
    </row>
    <row r="23" spans="2:3" s="28" customFormat="1" ht="15">
      <c r="B23" s="29"/>
      <c r="C23" s="29"/>
    </row>
    <row r="24" spans="2:3" s="30" customFormat="1" ht="15">
      <c r="B24" s="11" t="s">
        <v>18</v>
      </c>
      <c r="C24" s="11"/>
    </row>
    <row r="25" spans="2:3" ht="15">
      <c r="B25" s="20" t="s">
        <v>17</v>
      </c>
      <c r="C25" s="11"/>
    </row>
    <row r="26" spans="2:7" ht="36.75" customHeight="1">
      <c r="B26" s="52" t="s">
        <v>16</v>
      </c>
      <c r="C26" s="52"/>
      <c r="D26" s="52"/>
      <c r="E26" s="52"/>
      <c r="F26" s="52"/>
      <c r="G26" s="52"/>
    </row>
  </sheetData>
  <sheetProtection sheet="1" objects="1" scenarios="1" selectLockedCells="1"/>
  <mergeCells count="4">
    <mergeCell ref="B2:H2"/>
    <mergeCell ref="B16:H16"/>
    <mergeCell ref="B26:G26"/>
    <mergeCell ref="J2:M2"/>
  </mergeCells>
  <dataValidations count="7">
    <dataValidation type="whole" allowBlank="1" showInputMessage="1" showErrorMessage="1" sqref="B21 J10">
      <formula1>0</formula1>
      <formula2>10000</formula2>
    </dataValidation>
    <dataValidation type="list" allowBlank="1" showInputMessage="1" showErrorMessage="1" sqref="M3">
      <formula1>$N$6:$N$10</formula1>
    </dataValidation>
    <dataValidation type="list" allowBlank="1" showInputMessage="1" showErrorMessage="1" sqref="K3">
      <formula1>$N$3:$N$5</formula1>
    </dataValidation>
    <dataValidation type="whole" allowBlank="1" showInputMessage="1" showErrorMessage="1" sqref="K4">
      <formula1>0</formula1>
      <formula2>21000</formula2>
    </dataValidation>
    <dataValidation type="whole" allowBlank="1" showInputMessage="1" showErrorMessage="1" sqref="F4:F7 B18:C18">
      <formula1>0</formula1>
      <formula2>100000</formula2>
    </dataValidation>
    <dataValidation type="whole" allowBlank="1" showInputMessage="1" showErrorMessage="1" sqref="K5">
      <formula1>0</formula1>
      <formula2>200</formula2>
    </dataValidation>
    <dataValidation type="whole" allowBlank="1" showInputMessage="1" showErrorMessage="1" sqref="K6">
      <formula1>0</formula1>
      <formula2>2000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Darkmoon Card Calculator</dc:title>
  <dc:subject>World of Warcraft</dc:subject>
  <dc:creator>Noms</dc:creator>
  <cp:keywords>Darkmoon Cards, Wrath</cp:keywords>
  <dc:description>This is a calculator to help figure out how many cards you will be making depending on the herbs in your bags. Also, after you've milled all your herbs, you can figure out how many cards you will be making total (which includes how many snowfall inks, parchments and eternal lifes to buy, if necessary).</dc:description>
  <cp:lastModifiedBy>Smark</cp:lastModifiedBy>
  <dcterms:created xsi:type="dcterms:W3CDTF">2010-09-27T01:54:51Z</dcterms:created>
  <dcterms:modified xsi:type="dcterms:W3CDTF">2010-10-06T04:03:28Z</dcterms:modified>
  <cp:category>Fun</cp:category>
  <cp:version/>
  <cp:contentType/>
  <cp:contentStatus/>
</cp:coreProperties>
</file>